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<sst xmlns="http://schemas.openxmlformats.org/spreadsheetml/2006/main" count="74" uniqueCount="50">
  <si>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</si>
  <si>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</si>
  <si>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</si>
  <si>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</si>
  <si>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</si>
  <si>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</si>
  <si>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</si>
  <si>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</si>
  <si>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</si>
  <si>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</si>
  <si>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</si>
  <si>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</si>
  <si>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</si>
  <si>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</si>
  <si>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</si>
  <si>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</si>
  <si>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</si>
  <si>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</si>
  <si>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Băile Sărate  </t>
  </si>
  <si>
    <t xml:space="preserve"> Dora </t>
  </si>
  <si>
    <t>Medicals</t>
  </si>
  <si>
    <t xml:space="preserve"> Rheum - Care </t>
  </si>
  <si>
    <t>Sorel&amp;</t>
  </si>
  <si>
    <t>Sorela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</si>
  <si>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</si>
  <si>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</si>
  <si>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</si>
  <si>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</si>
  <si>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</si>
  <si>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</si>
  <si>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</si>
  <si>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</si>
  <si>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</si>
  <si>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</si>
  <si>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</si>
  <si>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</si>
  <si>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</si>
  <si>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</si>
  <si>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</si>
  <si>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</si>
  <si>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>Februarie</t>
  </si>
  <si>
    <t>Martie</t>
  </si>
  <si>
    <t>Aprilie</t>
  </si>
  <si>
    <t>Total</t>
  </si>
  <si>
    <t>Dim. Mart.</t>
  </si>
  <si>
    <t>Red.Apr.</t>
  </si>
  <si>
    <t>Diminuare luna martie redistribuire luna aprilie 2020</t>
  </si>
  <si>
    <t xml:space="preserve">     Anexa 2</t>
  </si>
  <si>
    <t xml:space="preserve">         Anexa 2</t>
  </si>
  <si>
    <t>Dim.Mart.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</si>
</sst>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  <numFmt numFmtId="188" formatCode="[$-418]dddd\,\ d\ mmmm\ yyyy"/>
    <numFmt numFmtId="189" formatCode="_(* #,##0.000_);_(* \(#,##0.000\);_(* &quot;-&quot;????_);_(@_)"/>
    <numFmt numFmtId="190" formatCode="_(* #,##0.00_);_(* \(#,##0.00\);_(* &quot;-&quot;????_);_(@_)"/>
    <numFmt numFmtId="191" formatCode="#,##0_);\(#,##0\)"/>
    <numFmt numFmtId="192" formatCode="#,##0.00_);\(#,##0.00\)"/>
    <numFmt numFmtId="193" formatCode="#,##0.000_);\(#,##0.000\)"/>
    <numFmt numFmtId="194" formatCode="#,##0.0000_);\(#,##0.00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1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1" fillId="16" borderId="10" xfId="0" applyNumberFormat="1" applyFont="1" applyFill="1" applyBorder="1" applyAlignment="1">
      <alignment horizontal="right"/>
    </xf>
    <xf numFmtId="0" fontId="1" fillId="16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90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190" fontId="0" fillId="33" borderId="10" xfId="0" applyNumberFormat="1" applyFont="1" applyFill="1" applyBorder="1" applyAlignment="1">
      <alignment/>
    </xf>
    <xf numFmtId="192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90" fontId="1" fillId="33" borderId="10" xfId="0" applyNumberFormat="1" applyFont="1" applyFill="1" applyBorder="1" applyAlignment="1">
      <alignment/>
    </xf>
    <xf numFmtId="193" fontId="1" fillId="33" borderId="10" xfId="0" applyNumberFormat="1" applyFont="1" applyFill="1" applyBorder="1" applyAlignment="1">
      <alignment/>
    </xf>
    <xf numFmtId="192" fontId="1" fillId="33" borderId="10" xfId="0" applyNumberFormat="1" applyFont="1" applyFill="1" applyBorder="1" applyAlignment="1">
      <alignment horizontal="right"/>
    </xf>
    <xf numFmtId="190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L1">
      <selection activeCell="R15" sqref="R15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11.140625" style="0" customWidth="1"/>
    <col min="10" max="10" width="10.57421875" style="0" customWidth="1"/>
    <col min="11" max="11" width="12.140625" style="0" customWidth="1"/>
    <col min="12" max="12" width="11.5742187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0" ht="12.75">
      <c r="A2" s="1" t="s">
        <v>32</v>
      </c>
      <c r="B2" s="1"/>
      <c r="C2" s="1"/>
      <c r="H2" s="1"/>
      <c r="I2" s="1"/>
      <c r="J2" s="1"/>
      <c r="K2" s="1"/>
      <c r="L2" s="1" t="s">
        <v>33</v>
      </c>
      <c r="M2" s="1"/>
      <c r="N2" s="1"/>
      <c r="S2" s="1"/>
      <c r="T2" s="13"/>
    </row>
    <row r="3" spans="1:20" ht="12.75">
      <c r="A3" s="1"/>
      <c r="B3" s="1"/>
      <c r="C3" s="1"/>
      <c r="H3" s="1"/>
      <c r="I3" s="1"/>
      <c r="J3" s="1"/>
      <c r="K3" s="1"/>
      <c r="S3" s="1"/>
      <c r="T3" s="1"/>
    </row>
    <row r="4" spans="8:20" ht="12.75">
      <c r="H4" s="1"/>
      <c r="I4" s="1"/>
      <c r="J4" s="1"/>
      <c r="K4" s="1"/>
      <c r="S4" s="1"/>
      <c r="T4" s="1"/>
    </row>
    <row r="5" spans="8:20" ht="12.75">
      <c r="H5" s="1"/>
      <c r="I5" s="1"/>
      <c r="J5" s="1"/>
      <c r="K5" s="1"/>
      <c r="S5" s="1"/>
      <c r="T5" s="1"/>
    </row>
    <row r="6" spans="8:20" ht="12.75">
      <c r="H6" s="1"/>
      <c r="I6" s="1"/>
      <c r="J6" s="1"/>
      <c r="K6" s="1"/>
      <c r="S6" s="1"/>
      <c r="T6" s="1"/>
    </row>
    <row r="7" spans="8:20" ht="12.75">
      <c r="H7" s="1"/>
      <c r="I7" s="1"/>
      <c r="J7" s="1"/>
      <c r="K7" s="1"/>
      <c r="S7" s="1"/>
      <c r="T7" s="1"/>
    </row>
    <row r="8" spans="1:20" ht="12.75">
      <c r="A8" s="1" t="s">
        <v>46</v>
      </c>
      <c r="B8" s="1"/>
      <c r="C8" s="1"/>
      <c r="D8" s="1"/>
      <c r="E8" s="3"/>
      <c r="F8" s="3"/>
      <c r="G8" s="3"/>
      <c r="H8" s="3"/>
      <c r="I8" s="3"/>
      <c r="J8" s="3"/>
      <c r="K8" s="5" t="s">
        <v>47</v>
      </c>
      <c r="L8" s="1" t="s">
        <v>46</v>
      </c>
      <c r="M8" s="1"/>
      <c r="N8" s="1"/>
      <c r="O8" s="1"/>
      <c r="P8" s="1"/>
      <c r="Q8" s="1"/>
      <c r="R8" s="5"/>
      <c r="S8" s="3"/>
      <c r="T8" s="5" t="s">
        <v>48</v>
      </c>
    </row>
    <row r="9" spans="1:20" ht="12.75">
      <c r="A9" s="2"/>
      <c r="B9" s="6" t="s">
        <v>35</v>
      </c>
      <c r="C9" s="6" t="s">
        <v>37</v>
      </c>
      <c r="D9" s="6" t="s">
        <v>38</v>
      </c>
      <c r="E9" s="6" t="s">
        <v>19</v>
      </c>
      <c r="F9" s="6" t="s">
        <v>5</v>
      </c>
      <c r="G9" s="6" t="s">
        <v>21</v>
      </c>
      <c r="H9" s="4" t="s">
        <v>6</v>
      </c>
      <c r="I9" s="4" t="s">
        <v>7</v>
      </c>
      <c r="J9" s="4" t="s">
        <v>8</v>
      </c>
      <c r="K9" s="4" t="s">
        <v>18</v>
      </c>
      <c r="L9" s="4"/>
      <c r="M9" s="6" t="s">
        <v>9</v>
      </c>
      <c r="N9" s="6" t="s">
        <v>22</v>
      </c>
      <c r="O9" s="6" t="s">
        <v>24</v>
      </c>
      <c r="P9" s="6" t="s">
        <v>26</v>
      </c>
      <c r="Q9" s="6" t="s">
        <v>29</v>
      </c>
      <c r="R9" s="6" t="s">
        <v>16</v>
      </c>
      <c r="S9" s="4" t="s">
        <v>10</v>
      </c>
      <c r="T9" s="6" t="s">
        <v>39</v>
      </c>
    </row>
    <row r="10" spans="1:20" ht="12.75">
      <c r="A10" s="2"/>
      <c r="B10" s="6" t="s">
        <v>34</v>
      </c>
      <c r="C10" s="6" t="s">
        <v>36</v>
      </c>
      <c r="D10" s="6" t="s">
        <v>12</v>
      </c>
      <c r="E10" s="6" t="s">
        <v>20</v>
      </c>
      <c r="F10" s="4"/>
      <c r="G10" s="4"/>
      <c r="H10" s="4"/>
      <c r="I10" s="4"/>
      <c r="J10" s="4"/>
      <c r="K10" s="4"/>
      <c r="L10" s="4"/>
      <c r="M10" s="6" t="s">
        <v>13</v>
      </c>
      <c r="N10" s="6" t="s">
        <v>23</v>
      </c>
      <c r="O10" s="6" t="s">
        <v>25</v>
      </c>
      <c r="P10" s="6" t="s">
        <v>27</v>
      </c>
      <c r="Q10" s="6" t="s">
        <v>31</v>
      </c>
      <c r="R10" s="6" t="s">
        <v>17</v>
      </c>
      <c r="S10" s="4"/>
      <c r="T10" s="6">
        <v>2020</v>
      </c>
    </row>
    <row r="11" spans="1:20" ht="12.75">
      <c r="A11" s="4">
        <v>2020</v>
      </c>
      <c r="B11" s="6" t="s">
        <v>11</v>
      </c>
      <c r="C11" s="6" t="s">
        <v>0</v>
      </c>
      <c r="D11" s="7"/>
      <c r="E11" s="7"/>
      <c r="F11" s="2"/>
      <c r="G11" s="2"/>
      <c r="H11" s="2"/>
      <c r="I11" s="2"/>
      <c r="J11" s="2"/>
      <c r="K11" s="2"/>
      <c r="L11" s="4">
        <v>2020</v>
      </c>
      <c r="M11" s="7"/>
      <c r="N11" s="2"/>
      <c r="O11" s="7"/>
      <c r="P11" s="6" t="s">
        <v>28</v>
      </c>
      <c r="Q11" s="6" t="s">
        <v>30</v>
      </c>
      <c r="R11" s="7"/>
      <c r="S11" s="2"/>
      <c r="T11" s="2"/>
    </row>
    <row r="12" spans="1:20" ht="12.75">
      <c r="A12" s="4"/>
      <c r="B12" s="6"/>
      <c r="C12" s="6"/>
      <c r="D12" s="7"/>
      <c r="E12" s="7"/>
      <c r="F12" s="2"/>
      <c r="G12" s="2"/>
      <c r="H12" s="2"/>
      <c r="I12" s="2"/>
      <c r="J12" s="2"/>
      <c r="K12" s="2"/>
      <c r="L12" s="4"/>
      <c r="M12" s="7"/>
      <c r="N12" s="2"/>
      <c r="O12" s="7"/>
      <c r="P12" s="6"/>
      <c r="Q12" s="6"/>
      <c r="R12" s="7"/>
      <c r="S12" s="2"/>
      <c r="T12" s="2"/>
    </row>
    <row r="13" spans="1:20" ht="12.75">
      <c r="A13" s="2"/>
      <c r="B13" s="6" t="s">
        <v>14</v>
      </c>
      <c r="C13" s="6" t="s">
        <v>14</v>
      </c>
      <c r="D13" s="6" t="s">
        <v>14</v>
      </c>
      <c r="E13" s="6" t="s">
        <v>14</v>
      </c>
      <c r="F13" s="4" t="s">
        <v>14</v>
      </c>
      <c r="G13" s="6" t="s">
        <v>14</v>
      </c>
      <c r="H13" s="4" t="s">
        <v>14</v>
      </c>
      <c r="I13" s="4" t="s">
        <v>14</v>
      </c>
      <c r="J13" s="4" t="s">
        <v>14</v>
      </c>
      <c r="K13" s="6" t="s">
        <v>14</v>
      </c>
      <c r="L13" s="4"/>
      <c r="M13" s="14" t="s">
        <v>1</v>
      </c>
      <c r="N13" s="14" t="s">
        <v>1</v>
      </c>
      <c r="O13" s="14" t="s">
        <v>1</v>
      </c>
      <c r="P13" s="14" t="s">
        <v>1</v>
      </c>
      <c r="Q13" s="14" t="s">
        <v>1</v>
      </c>
      <c r="R13" s="14" t="s">
        <v>14</v>
      </c>
      <c r="S13" s="14" t="s">
        <v>15</v>
      </c>
      <c r="T13" s="6" t="s">
        <v>15</v>
      </c>
    </row>
    <row r="14" spans="1:21" ht="12.75">
      <c r="A14" s="9" t="s">
        <v>3</v>
      </c>
      <c r="B14" s="8">
        <f>45298.36-14.86</f>
        <v>45283.5</v>
      </c>
      <c r="C14" s="8">
        <f>10004.44-29.44</f>
        <v>9975</v>
      </c>
      <c r="D14" s="8">
        <f>14560.7-27.2</f>
        <v>14533.5</v>
      </c>
      <c r="E14" s="8">
        <f>9291.64-261.64</f>
        <v>9030</v>
      </c>
      <c r="F14" s="8">
        <f>11494.62-22.62</f>
        <v>11472</v>
      </c>
      <c r="G14" s="8">
        <f>22243.18-10.18</f>
        <v>22233</v>
      </c>
      <c r="H14" s="8">
        <f>9436.28-33.28</f>
        <v>9403</v>
      </c>
      <c r="I14" s="8">
        <f>61721.52-7395.52</f>
        <v>54326</v>
      </c>
      <c r="J14" s="8">
        <f>20825.02-27.02</f>
        <v>20798</v>
      </c>
      <c r="K14" s="8">
        <f>32743.44-4.44</f>
        <v>32739</v>
      </c>
      <c r="L14" s="9" t="s">
        <v>3</v>
      </c>
      <c r="M14" s="15">
        <f>58042.56-4929.56</f>
        <v>53113</v>
      </c>
      <c r="N14" s="15">
        <f>10355.5-10.5</f>
        <v>10345</v>
      </c>
      <c r="O14" s="15">
        <f>12219.74-1015.24</f>
        <v>11204.5</v>
      </c>
      <c r="P14" s="15">
        <f>13370-20</f>
        <v>13350</v>
      </c>
      <c r="Q14" s="15">
        <f>60721-7225</f>
        <v>53496</v>
      </c>
      <c r="R14" s="15">
        <f>Q14+P14+O14+N14+M14+K14+J14+I14+H14+G14+F14+E14+D14+C14+B14</f>
        <v>371301.5</v>
      </c>
      <c r="S14" s="15">
        <f>3672-1074</f>
        <v>2598</v>
      </c>
      <c r="T14" s="15">
        <f>R14+S14</f>
        <v>373899.5</v>
      </c>
      <c r="U14" s="11"/>
    </row>
    <row r="15" spans="1:21" ht="12.75">
      <c r="A15" s="9" t="s">
        <v>40</v>
      </c>
      <c r="B15" s="8">
        <f>46082.7+14.86-27.56</f>
        <v>46070</v>
      </c>
      <c r="C15" s="8">
        <f>12390.76+29.44-20.2</f>
        <v>12400</v>
      </c>
      <c r="D15" s="8">
        <f>14365.3+27.2-2</f>
        <v>14390.5</v>
      </c>
      <c r="E15" s="8">
        <f>9165.46+261.64-20.6</f>
        <v>9406.499999999998</v>
      </c>
      <c r="F15" s="8">
        <f>12681.04+22.62-85.66</f>
        <v>12618.000000000002</v>
      </c>
      <c r="G15" s="8">
        <f>21944.2+10.18-18.38</f>
        <v>21936</v>
      </c>
      <c r="H15" s="8">
        <f>9307.34+33.28-10.62</f>
        <v>9330</v>
      </c>
      <c r="I15" s="8">
        <f>60901.26+7395.52-22.78</f>
        <v>68274</v>
      </c>
      <c r="J15" s="8">
        <f>20545.76+27.02-16.78</f>
        <v>20556</v>
      </c>
      <c r="K15" s="8">
        <f>32298.48+4.44-16.92</f>
        <v>32286</v>
      </c>
      <c r="L15" s="9" t="s">
        <v>40</v>
      </c>
      <c r="M15" s="15">
        <f>57271.4+4929.56-9.46</f>
        <v>62191.5</v>
      </c>
      <c r="N15" s="15">
        <f>10215.92+10.5-6.42</f>
        <v>10220</v>
      </c>
      <c r="O15" s="15">
        <f>12054.86+1015.24-1846.1</f>
        <v>11224</v>
      </c>
      <c r="P15" s="15">
        <f>13189.84+20-5.84</f>
        <v>13204</v>
      </c>
      <c r="Q15" s="15">
        <f>59913.68+7225-13.68</f>
        <v>67125</v>
      </c>
      <c r="R15" s="15">
        <f>B15+C15+D15+E15+F15+G15+H15+I15+J15+K15+M15+N15+O15+P15+Q15</f>
        <v>411231.5</v>
      </c>
      <c r="S15" s="15">
        <f>3672+1074-1536</f>
        <v>3210</v>
      </c>
      <c r="T15" s="15">
        <f>R15+S15</f>
        <v>414441.5</v>
      </c>
      <c r="U15" s="11"/>
    </row>
    <row r="16" spans="1:21" ht="12.75">
      <c r="A16" s="9" t="s">
        <v>41</v>
      </c>
      <c r="B16" s="8">
        <f>44910.18+27.56-13313.74</f>
        <v>31624</v>
      </c>
      <c r="C16" s="8">
        <f>12335.2+20.2-25.4</f>
        <v>12330.000000000002</v>
      </c>
      <c r="D16" s="8">
        <f>14293.68+2</f>
        <v>14295.68</v>
      </c>
      <c r="E16" s="8">
        <f>9106.34+20.6-354.94</f>
        <v>8772</v>
      </c>
      <c r="F16" s="8">
        <f>13919.6+85.66-1183.26</f>
        <v>12822</v>
      </c>
      <c r="G16" s="8">
        <f>21825.68+18.38-334.06</f>
        <v>21510</v>
      </c>
      <c r="H16" s="8">
        <f>9239.68+10.62-25.3</f>
        <v>9225.000000000002</v>
      </c>
      <c r="I16" s="8">
        <f>60661.12+22.78-31533.9</f>
        <v>29150</v>
      </c>
      <c r="J16" s="8">
        <f>20444.32+16.78-1507.1</f>
        <v>18954</v>
      </c>
      <c r="K16" s="8">
        <f>32638.14+16.92-3.06</f>
        <v>32651.999999999996</v>
      </c>
      <c r="L16" s="9" t="s">
        <v>41</v>
      </c>
      <c r="M16" s="15">
        <f>57243.96+9.46-317.92</f>
        <v>56935.5</v>
      </c>
      <c r="N16" s="15">
        <f>10156.48+6.42-12.9</f>
        <v>10150</v>
      </c>
      <c r="O16" s="15">
        <f>12757.62+1846.1</f>
        <v>14603.720000000001</v>
      </c>
      <c r="P16" s="15">
        <f>13118.32+5.84-26.16</f>
        <v>13098</v>
      </c>
      <c r="Q16" s="15">
        <f>59677.68+13.68-1360.86</f>
        <v>58330.5</v>
      </c>
      <c r="R16" s="15">
        <f>Q16+P16+O16+N16+M16+K16+J16+I16+H16+G16+F16+E16+D16+C16+B16</f>
        <v>344452.39999999997</v>
      </c>
      <c r="S16" s="15">
        <f>3672+1536-4150</f>
        <v>1058</v>
      </c>
      <c r="T16" s="15">
        <f>R16+S16</f>
        <v>345510.39999999997</v>
      </c>
      <c r="U16" s="11"/>
    </row>
    <row r="17" spans="1:21" ht="12.75">
      <c r="A17" s="17" t="s">
        <v>2</v>
      </c>
      <c r="B17" s="10">
        <f aca="true" t="shared" si="0" ref="B17:K17">B14+B15+B16</f>
        <v>122977.5</v>
      </c>
      <c r="C17" s="10">
        <f t="shared" si="0"/>
        <v>34705</v>
      </c>
      <c r="D17" s="10">
        <f t="shared" si="0"/>
        <v>43219.68</v>
      </c>
      <c r="E17" s="10">
        <f t="shared" si="0"/>
        <v>27208.5</v>
      </c>
      <c r="F17" s="10">
        <f t="shared" si="0"/>
        <v>36912</v>
      </c>
      <c r="G17" s="10">
        <f t="shared" si="0"/>
        <v>65679</v>
      </c>
      <c r="H17" s="10">
        <f t="shared" si="0"/>
        <v>27958</v>
      </c>
      <c r="I17" s="10">
        <f t="shared" si="0"/>
        <v>151750</v>
      </c>
      <c r="J17" s="10">
        <f t="shared" si="0"/>
        <v>60308</v>
      </c>
      <c r="K17" s="10">
        <f t="shared" si="0"/>
        <v>97677</v>
      </c>
      <c r="L17" s="10" t="s">
        <v>2</v>
      </c>
      <c r="M17" s="16">
        <f aca="true" t="shared" si="1" ref="M17:T17">M14+M15+M16</f>
        <v>172240</v>
      </c>
      <c r="N17" s="16">
        <f t="shared" si="1"/>
        <v>30715</v>
      </c>
      <c r="O17" s="16">
        <f t="shared" si="1"/>
        <v>37032.22</v>
      </c>
      <c r="P17" s="16">
        <f t="shared" si="1"/>
        <v>39652</v>
      </c>
      <c r="Q17" s="16">
        <f t="shared" si="1"/>
        <v>178951.5</v>
      </c>
      <c r="R17" s="16">
        <f t="shared" si="1"/>
        <v>1126985.4</v>
      </c>
      <c r="S17" s="16">
        <f t="shared" si="1"/>
        <v>6866</v>
      </c>
      <c r="T17" s="16">
        <f t="shared" si="1"/>
        <v>1133851.4</v>
      </c>
      <c r="U17" s="11"/>
    </row>
    <row r="18" spans="1:21" s="19" customFormat="1" ht="12.75">
      <c r="A18" s="9" t="s">
        <v>42</v>
      </c>
      <c r="B18" s="22">
        <f>46592.56+13313.74</f>
        <v>59906.299999999996</v>
      </c>
      <c r="C18" s="22">
        <f>12738.36+25.4</f>
        <v>12763.76</v>
      </c>
      <c r="D18" s="22"/>
      <c r="E18" s="22">
        <f>9424.6+354.94</f>
        <v>9779.54</v>
      </c>
      <c r="F18" s="22">
        <f>14421.86+1183.26</f>
        <v>15605.12</v>
      </c>
      <c r="G18" s="22">
        <f>22562.02+334.06</f>
        <v>22896.08</v>
      </c>
      <c r="H18" s="22">
        <f>9571.6+25.3</f>
        <v>9596.9</v>
      </c>
      <c r="I18" s="22">
        <f>62605.56+31533.9</f>
        <v>94139.45999999999</v>
      </c>
      <c r="J18" s="22">
        <f>21123.3+1507.1</f>
        <v>22630.399999999998</v>
      </c>
      <c r="K18" s="22">
        <f>33787.98+3.06</f>
        <v>33791.04</v>
      </c>
      <c r="L18" s="9" t="s">
        <v>42</v>
      </c>
      <c r="M18" s="20">
        <f>59075.28+317.92</f>
        <v>59393.2</v>
      </c>
      <c r="N18" s="20">
        <f>10503.7+12.9</f>
        <v>10516.6</v>
      </c>
      <c r="O18" s="20">
        <v>0</v>
      </c>
      <c r="P18" s="20">
        <f>13561.46+26.16</f>
        <v>13587.619999999999</v>
      </c>
      <c r="Q18" s="20">
        <f>61590.42+1360.86</f>
        <v>62951.28</v>
      </c>
      <c r="R18" s="21">
        <f>Q18+P18+N18+M18+K18+J18+I18+H18+G18+F18+E18+D18+C18+B18</f>
        <v>427557.3</v>
      </c>
      <c r="S18" s="20">
        <f>3672+4150</f>
        <v>7822</v>
      </c>
      <c r="T18" s="21">
        <f>R18+S18</f>
        <v>435379.3</v>
      </c>
      <c r="U18" s="18"/>
    </row>
    <row r="19" spans="1:21" ht="12.75">
      <c r="A19" s="17" t="s">
        <v>43</v>
      </c>
      <c r="B19" s="10">
        <f>B17+B18</f>
        <v>182883.8</v>
      </c>
      <c r="C19" s="10">
        <f>C17+C18</f>
        <v>47468.76</v>
      </c>
      <c r="D19" s="10">
        <f>D17+D18</f>
        <v>43219.68</v>
      </c>
      <c r="E19" s="10">
        <f aca="true" t="shared" si="2" ref="E19:R19">E17+E18</f>
        <v>36988.04</v>
      </c>
      <c r="F19" s="10">
        <f t="shared" si="2"/>
        <v>52517.12</v>
      </c>
      <c r="G19" s="10">
        <f t="shared" si="2"/>
        <v>88575.08</v>
      </c>
      <c r="H19" s="10">
        <f t="shared" si="2"/>
        <v>37554.9</v>
      </c>
      <c r="I19" s="10">
        <f t="shared" si="2"/>
        <v>245889.46</v>
      </c>
      <c r="J19" s="10">
        <f t="shared" si="2"/>
        <v>82938.4</v>
      </c>
      <c r="K19" s="10">
        <f t="shared" si="2"/>
        <v>131468.04</v>
      </c>
      <c r="L19" s="10" t="s">
        <v>43</v>
      </c>
      <c r="M19" s="10">
        <f t="shared" si="2"/>
        <v>231633.2</v>
      </c>
      <c r="N19" s="10">
        <f t="shared" si="2"/>
        <v>41231.6</v>
      </c>
      <c r="O19" s="10">
        <f t="shared" si="2"/>
        <v>37032.22</v>
      </c>
      <c r="P19" s="10">
        <f t="shared" si="2"/>
        <v>53239.619999999995</v>
      </c>
      <c r="Q19" s="10">
        <f t="shared" si="2"/>
        <v>241902.78</v>
      </c>
      <c r="R19" s="10">
        <f t="shared" si="2"/>
        <v>1554542.7</v>
      </c>
      <c r="S19" s="16">
        <f>S17+S18</f>
        <v>14688</v>
      </c>
      <c r="T19" s="16">
        <f>R19+S19</f>
        <v>1569230.7</v>
      </c>
      <c r="U19" s="11"/>
    </row>
    <row r="20" spans="1:21" ht="12.75">
      <c r="A20" s="9" t="s">
        <v>44</v>
      </c>
      <c r="B20" s="23">
        <v>-13313.74</v>
      </c>
      <c r="C20" s="23">
        <v>-25.4</v>
      </c>
      <c r="D20" s="23"/>
      <c r="E20" s="23">
        <v>-354.94</v>
      </c>
      <c r="F20" s="23">
        <v>-1183.26</v>
      </c>
      <c r="G20" s="23">
        <v>-334.06</v>
      </c>
      <c r="H20" s="23">
        <v>-25.3</v>
      </c>
      <c r="I20" s="23">
        <v>-31533.9</v>
      </c>
      <c r="J20" s="23">
        <v>-1507.1</v>
      </c>
      <c r="K20" s="23">
        <v>-3.06</v>
      </c>
      <c r="L20" s="24" t="s">
        <v>49</v>
      </c>
      <c r="M20" s="25">
        <v>-317.92</v>
      </c>
      <c r="N20" s="25">
        <v>-12.9</v>
      </c>
      <c r="O20" s="25"/>
      <c r="P20" s="25">
        <v>-26.16</v>
      </c>
      <c r="Q20" s="25">
        <v>-1360.86</v>
      </c>
      <c r="R20" s="26">
        <f>B20+C20+D20+E20+F20+G20+I20+J20+K20+M20+N20+O20+P20+Q20+H20</f>
        <v>-49998.600000000006</v>
      </c>
      <c r="S20" s="27">
        <v>-4150</v>
      </c>
      <c r="T20" s="28"/>
      <c r="U20" s="11"/>
    </row>
    <row r="21" spans="1:21" ht="12.75">
      <c r="A21" s="9" t="s">
        <v>45</v>
      </c>
      <c r="B21" s="24">
        <v>13313.74</v>
      </c>
      <c r="C21" s="24">
        <v>25.4</v>
      </c>
      <c r="D21" s="25">
        <v>0</v>
      </c>
      <c r="E21" s="24">
        <v>354.94</v>
      </c>
      <c r="F21" s="24">
        <v>1183.26</v>
      </c>
      <c r="G21" s="24">
        <v>334.06</v>
      </c>
      <c r="H21" s="24">
        <v>25.3</v>
      </c>
      <c r="I21" s="24">
        <v>31533.9</v>
      </c>
      <c r="J21" s="24">
        <v>1507.1</v>
      </c>
      <c r="K21" s="24">
        <v>3.06</v>
      </c>
      <c r="L21" s="24" t="s">
        <v>45</v>
      </c>
      <c r="M21" s="24">
        <v>317.92</v>
      </c>
      <c r="N21" s="24">
        <v>12.9</v>
      </c>
      <c r="O21" s="24"/>
      <c r="P21" s="24">
        <v>26.16</v>
      </c>
      <c r="Q21" s="24">
        <v>1360.86</v>
      </c>
      <c r="R21" s="26">
        <f>B21+C21+D21+E21+F21+G21+I21+J21+K21+M21+N21+O21+P21+Q21+H21</f>
        <v>49998.600000000006</v>
      </c>
      <c r="S21" s="29">
        <v>4150</v>
      </c>
      <c r="T21" s="28"/>
      <c r="U21" s="11"/>
    </row>
    <row r="25" spans="18:19" ht="12.75">
      <c r="R25" s="12"/>
      <c r="S25" s="12"/>
    </row>
  </sheetData>
  <sheetProtection/>
  <printOptions/>
  <pageMargins left="0.23" right="0.2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2020-04-27T11:48:26Z</cp:lastPrinted>
  <dcterms:created xsi:type="dcterms:W3CDTF">1996-10-14T23:33:28Z</dcterms:created>
  <dcterms:modified xsi:type="dcterms:W3CDTF">2020-07-21T07:03:13Z</dcterms:modified>
  <cp:category/>
  <cp:version/>
  <cp:contentType/>
  <cp:contentStatus/>
</cp:coreProperties>
</file>